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915"/>
  <workbookPr filterPrivacy="1" showInkAnnotation="0" codeName="ThisWorkbook" autoCompressPictures="0"/>
  <bookViews>
    <workbookView xWindow="0" yWindow="0" windowWidth="25600" windowHeight="14660" activeTab="3"/>
  </bookViews>
  <sheets>
    <sheet name="DISCLAIMER" sheetId="1" r:id="rId1"/>
    <sheet name="Open Positions" sheetId="2" r:id="rId2"/>
    <sheet name="Dividends" sheetId="4" r:id="rId3"/>
    <sheet name="Closed Trades &amp; Tax Summary" sheetId="3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5" i="3" l="1"/>
  <c r="N6" i="3"/>
  <c r="M7" i="3"/>
  <c r="N7" i="3"/>
  <c r="M8" i="3"/>
  <c r="N8" i="3"/>
  <c r="M9" i="3"/>
  <c r="N9" i="3"/>
  <c r="N10" i="3"/>
  <c r="N4" i="3"/>
  <c r="F8" i="2"/>
  <c r="G8" i="2"/>
  <c r="F9" i="2"/>
  <c r="G9" i="2"/>
  <c r="F10" i="2"/>
  <c r="G10" i="2"/>
  <c r="F5" i="2"/>
  <c r="G5" i="2"/>
  <c r="F6" i="2"/>
  <c r="G6" i="2"/>
  <c r="F7" i="2"/>
  <c r="G7" i="2"/>
  <c r="F4" i="2"/>
  <c r="G4" i="2"/>
  <c r="D12" i="4"/>
  <c r="K9" i="3"/>
  <c r="F9" i="3"/>
  <c r="L9" i="3"/>
  <c r="K10" i="3"/>
  <c r="F10" i="3"/>
  <c r="L10" i="3"/>
  <c r="M10" i="3"/>
  <c r="F11" i="2"/>
  <c r="F5" i="4"/>
  <c r="F6" i="4"/>
  <c r="F7" i="4"/>
  <c r="F8" i="4"/>
  <c r="F9" i="4"/>
  <c r="F11" i="4"/>
  <c r="F4" i="4"/>
  <c r="M5" i="3"/>
  <c r="M6" i="3"/>
  <c r="M4" i="3"/>
  <c r="F5" i="3"/>
  <c r="K5" i="3"/>
  <c r="L5" i="3"/>
  <c r="F6" i="3"/>
  <c r="K6" i="3"/>
  <c r="L6" i="3"/>
  <c r="F7" i="3"/>
  <c r="K7" i="3"/>
  <c r="L7" i="3"/>
  <c r="K8" i="3"/>
  <c r="F8" i="3"/>
  <c r="L8" i="3"/>
  <c r="E12" i="4"/>
  <c r="C15" i="4"/>
  <c r="J20" i="3"/>
  <c r="F12" i="4"/>
  <c r="C14" i="4"/>
  <c r="C16" i="4"/>
  <c r="J17" i="3"/>
  <c r="K4" i="3"/>
  <c r="F4" i="3"/>
  <c r="L4" i="3"/>
  <c r="N11" i="3"/>
  <c r="J14" i="3"/>
  <c r="J16" i="3"/>
  <c r="J18" i="3"/>
  <c r="J21" i="3"/>
  <c r="M17" i="3"/>
  <c r="L11" i="3"/>
  <c r="J10" i="2"/>
  <c r="J13" i="3"/>
  <c r="D18" i="3"/>
</calcChain>
</file>

<file path=xl/comments1.xml><?xml version="1.0" encoding="utf-8"?>
<comments xmlns="http://schemas.openxmlformats.org/spreadsheetml/2006/main">
  <authors>
    <author>Author</author>
  </authors>
  <commentList>
    <comment ref="A19" authorId="0">
      <text>
        <r>
          <rPr>
            <b/>
            <u/>
            <sz val="10"/>
            <color indexed="81"/>
            <rFont val="Tahoma"/>
          </rPr>
          <t>Split Trade Calculator</t>
        </r>
        <r>
          <rPr>
            <sz val="10"/>
            <color indexed="81"/>
            <rFont val="Tahoma"/>
          </rPr>
          <t xml:space="preserve">
If a share holding was purchased over consecutive trading days, but sold together in 1 trading session - this causes a problem with allocating brokerage correctly.
</t>
        </r>
        <r>
          <rPr>
            <b/>
            <sz val="10"/>
            <color indexed="81"/>
            <rFont val="Tahoma"/>
          </rPr>
          <t xml:space="preserve">Reason: </t>
        </r>
        <r>
          <rPr>
            <sz val="10"/>
            <color indexed="81"/>
            <rFont val="Tahoma"/>
          </rPr>
          <t>On the</t>
        </r>
        <r>
          <rPr>
            <b/>
            <sz val="10"/>
            <color indexed="81"/>
            <rFont val="Tahoma"/>
          </rPr>
          <t xml:space="preserve"> </t>
        </r>
        <r>
          <rPr>
            <sz val="10"/>
            <color indexed="81"/>
            <rFont val="Tahoma"/>
          </rPr>
          <t xml:space="preserve">“Closed Positions” ledger, you're left with 2 inputs on the BUY side and 1 input on the SELL side.
</t>
        </r>
        <r>
          <rPr>
            <b/>
            <sz val="10"/>
            <color indexed="81"/>
            <rFont val="Tahoma"/>
          </rPr>
          <t>Solution:</t>
        </r>
        <r>
          <rPr>
            <sz val="10"/>
            <color indexed="81"/>
            <rFont val="Tahoma"/>
          </rPr>
          <t xml:space="preserve"> Split the brokerage on the sell side.
</t>
        </r>
        <r>
          <rPr>
            <b/>
            <u/>
            <sz val="10"/>
            <color indexed="81"/>
            <rFont val="Tahoma"/>
          </rPr>
          <t>For Example:</t>
        </r>
        <r>
          <rPr>
            <sz val="10"/>
            <color indexed="81"/>
            <rFont val="Tahoma"/>
          </rPr>
          <t xml:space="preserve">
Buying the Shares
You buy 600 units on 01/02/2012 for $1.10, brokerage is on contract note
AND
You buy 400 units on 03/02/2012 for $1.20, brokerage is on contract note
Selling the Shares
You sell 1000 units of XYZ on 03/03/2012 for $1.50. Brokerage = $50.00.  
The 2 BUY side brokerage amounts are entered on the ledger as per the contract notes. 
The SELL side must have the brokerage split to match the respective sale sizes.
</t>
        </r>
        <r>
          <rPr>
            <b/>
            <u/>
            <sz val="10"/>
            <color indexed="81"/>
            <rFont val="Tahoma"/>
          </rPr>
          <t>For Example:</t>
        </r>
        <r>
          <rPr>
            <sz val="10"/>
            <color indexed="81"/>
            <rFont val="Tahoma"/>
          </rPr>
          <t xml:space="preserve">
For total brokerage of $50 for selling all 1,000 shares at once, you would enter the SELL on the ledger as:
SELL: 600 Units @ 1.50 with $30 brokerage
SELL: 400 Units @ 1.50 with $20 brokerage
This would match the 2 lines on your BUY side.
</t>
        </r>
        <r>
          <rPr>
            <b/>
            <sz val="10"/>
            <color indexed="81"/>
            <rFont val="Tahoma"/>
          </rPr>
          <t>Disclaimer:</t>
        </r>
        <r>
          <rPr>
            <sz val="10"/>
            <color indexed="81"/>
            <rFont val="Tahoma"/>
          </rPr>
          <t xml:space="preserve"> Please consult your accountant. I'm a share trader, not a tax expert. I just give this spreadsheet to my accountant each year and he works his magic.</t>
        </r>
      </text>
    </comment>
  </commentList>
</comments>
</file>

<file path=xl/sharedStrings.xml><?xml version="1.0" encoding="utf-8"?>
<sst xmlns="http://schemas.openxmlformats.org/spreadsheetml/2006/main" count="89" uniqueCount="72">
  <si>
    <t>Stock</t>
  </si>
  <si>
    <t>Date</t>
  </si>
  <si>
    <t>Units</t>
  </si>
  <si>
    <t>Price</t>
  </si>
  <si>
    <t>Brokerage</t>
  </si>
  <si>
    <t>Net Cost</t>
  </si>
  <si>
    <t>Total</t>
  </si>
  <si>
    <t>Franking Credit</t>
  </si>
  <si>
    <t>Franking Credits</t>
  </si>
  <si>
    <t>Profit/Loss</t>
  </si>
  <si>
    <t>Total units bought/sold</t>
  </si>
  <si>
    <t>Total brokerage</t>
  </si>
  <si>
    <t>Units to allocate brokerage</t>
  </si>
  <si>
    <t>Taxable Profit</t>
  </si>
  <si>
    <t>Cash in Bank</t>
  </si>
  <si>
    <t>Net Total Cost</t>
  </si>
  <si>
    <t>Days</t>
  </si>
  <si>
    <t>Unfranked Amount</t>
  </si>
  <si>
    <t>Franked Amount</t>
  </si>
  <si>
    <t>Net Dividend</t>
  </si>
  <si>
    <t>Payment Date</t>
  </si>
  <si>
    <t>Taxable Dividends</t>
  </si>
  <si>
    <t>Position Size Calc.</t>
  </si>
  <si>
    <t>Dollars</t>
  </si>
  <si>
    <t>TOTAL</t>
  </si>
  <si>
    <t>TOTAL TAXABLE INCOME</t>
  </si>
  <si>
    <t>ALLOCATED BROKERAGE</t>
  </si>
  <si>
    <t>TAXABLE DIVIDENDS</t>
  </si>
  <si>
    <t>Your total Taxable income is</t>
  </si>
  <si>
    <t>Disclaimer</t>
  </si>
  <si>
    <t>Taxable P/L from trades</t>
  </si>
  <si>
    <t>OPEN POSITIONS</t>
  </si>
  <si>
    <t>Dividends</t>
  </si>
  <si>
    <t>Closed Trades &amp; Tax Summary</t>
  </si>
  <si>
    <t>SPLIT TRADE CALCULATOR</t>
  </si>
  <si>
    <t>Help- hover cursor here</t>
  </si>
  <si>
    <t>Ave Price</t>
  </si>
  <si>
    <t>2) If an additional line is required - click the number in the left column of the lowest blank line &gt; right click &gt; Insert</t>
  </si>
  <si>
    <t xml:space="preserve">3) A new blank line will appear above </t>
  </si>
  <si>
    <t>4) To ensure the spreadsheet's formula applies to the new cell - click a yellow cell above the new one (it contains the formula)</t>
  </si>
  <si>
    <t xml:space="preserve">Dividend Taxation is complicated. </t>
  </si>
  <si>
    <t>Visit the ATO website for examples.</t>
  </si>
  <si>
    <t>* ALWAYS CONSULT AN ACCOUNTANT PRIOR TO LODGING A TAX RETURN</t>
  </si>
  <si>
    <t>5) A "square" will appear in the bottom right. Drag it down to your new cell.</t>
  </si>
  <si>
    <t>Taxable Profit/Loss</t>
  </si>
  <si>
    <t>Portfolio management spreadsheet.</t>
  </si>
  <si>
    <t>Some basic Excel knowledge is required to use this spreadsheet.</t>
  </si>
  <si>
    <t>1) Enter data into any white box</t>
  </si>
  <si>
    <t xml:space="preserve">* I don't offer support </t>
  </si>
  <si>
    <t>* This is not commercial software so please understand that you use it at your own risk</t>
  </si>
  <si>
    <t>Three Tabs</t>
  </si>
  <si>
    <t>1) Open Positions</t>
  </si>
  <si>
    <t>2) Dividends</t>
  </si>
  <si>
    <t>3) Closed Trades &amp; Tax Summary</t>
  </si>
  <si>
    <t>Instructions</t>
  </si>
  <si>
    <t>* Feel free to modify this speadsheet</t>
  </si>
  <si>
    <t>* Please don't upload this to any website. Direct people to this website to download the latest version.</t>
  </si>
  <si>
    <t>XPT</t>
  </si>
  <si>
    <t>HHS</t>
  </si>
  <si>
    <t>WET</t>
  </si>
  <si>
    <t>NBS</t>
  </si>
  <si>
    <t>POP</t>
  </si>
  <si>
    <t>ASD</t>
  </si>
  <si>
    <t>ERN</t>
  </si>
  <si>
    <t>GFG</t>
  </si>
  <si>
    <t>DGD</t>
  </si>
  <si>
    <t>REW</t>
  </si>
  <si>
    <t>OKI</t>
  </si>
  <si>
    <t>TYH</t>
  </si>
  <si>
    <t>BVB</t>
  </si>
  <si>
    <t>SRE</t>
  </si>
  <si>
    <t>MKL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</si>
</sst>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$&quot;#,##0"/>
  </numFmts>
  <fonts count="29" x14ac:knownFonts="1">
    <font>
      <sz val="10"/>
      <name val="Arial"/>
    </font>
    <font>
      <b/>
      <sz val="22"/>
      <name val="Arial"/>
      <family val="2"/>
    </font>
    <font>
      <sz val="8"/>
      <name val="Arial"/>
    </font>
    <font>
      <b/>
      <sz val="12"/>
      <name val="Arial"/>
      <family val="2"/>
    </font>
    <font>
      <b/>
      <sz val="12"/>
      <color indexed="9"/>
      <name val="Arial"/>
      <family val="2"/>
    </font>
    <font>
      <u/>
      <sz val="10"/>
      <color indexed="12"/>
      <name val="Arial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sz val="12"/>
      <name val="Arial"/>
    </font>
    <font>
      <u/>
      <sz val="12"/>
      <color indexed="12"/>
      <name val="Arial"/>
    </font>
    <font>
      <b/>
      <sz val="16"/>
      <color rgb="FF134F80"/>
      <name val="Arial"/>
    </font>
    <font>
      <b/>
      <sz val="12"/>
      <color theme="0"/>
      <name val="Arial"/>
    </font>
    <font>
      <b/>
      <sz val="12"/>
      <color theme="3" tint="-0.249977111117893"/>
      <name val="Arial"/>
    </font>
    <font>
      <sz val="12"/>
      <color theme="3" tint="-0.249977111117893"/>
      <name val="Arial"/>
    </font>
    <font>
      <i/>
      <sz val="12"/>
      <color theme="3" tint="-0.249977111117893"/>
      <name val="Arial"/>
    </font>
    <font>
      <b/>
      <sz val="12"/>
      <color rgb="FFFF0000"/>
      <name val="Arial"/>
    </font>
    <font>
      <b/>
      <u/>
      <sz val="10"/>
      <color indexed="81"/>
      <name val="Tahoma"/>
    </font>
    <font>
      <sz val="10"/>
      <color indexed="81"/>
      <name val="Tahoma"/>
    </font>
    <font>
      <b/>
      <sz val="10"/>
      <color indexed="81"/>
      <name val="Tahoma"/>
    </font>
    <font>
      <u/>
      <sz val="10"/>
      <color theme="11"/>
      <name val="Arial"/>
    </font>
    <font>
      <b/>
      <u/>
      <sz val="16"/>
      <name val="Arial"/>
    </font>
    <font>
      <b/>
      <sz val="22"/>
      <color theme="6" tint="-0.499984740745262"/>
      <name val="Arial"/>
    </font>
    <font>
      <b/>
      <sz val="12"/>
      <color theme="6" tint="-0.499984740745262"/>
      <name val="Arial"/>
    </font>
    <font>
      <b/>
      <sz val="22"/>
      <color theme="9" tint="-0.249977111117893"/>
      <name val="Arial"/>
    </font>
    <font>
      <b/>
      <sz val="28"/>
      <color rgb="FFFF0000"/>
      <name val="Arial"/>
    </font>
    <font>
      <b/>
      <sz val="22"/>
      <color rgb="FF660066"/>
      <name val="Arial"/>
    </font>
    <font>
      <b/>
      <sz val="15"/>
      <color rgb="FF660066"/>
      <name val="Calibri"/>
      <scheme val="minor"/>
    </font>
    <font>
      <b/>
      <sz val="15"/>
      <name val="Calibri"/>
      <family val="2"/>
      <scheme val="minor"/>
    </font>
    <font>
      <sz val="22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/>
      <right/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249977111117893"/>
      </right>
      <top/>
      <bottom style="thin">
        <color theme="3" tint="-0.249977111117893"/>
      </bottom>
      <diagonal/>
    </border>
    <border>
      <left style="thin">
        <color theme="3" tint="-0.249977111117893"/>
      </left>
      <right/>
      <top/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/>
      <bottom style="thin">
        <color theme="3" tint="-0.249977111117893"/>
      </bottom>
      <diagonal/>
    </border>
    <border>
      <left style="thin">
        <color theme="3" tint="-0.249977111117893"/>
      </left>
      <right style="medium">
        <color theme="3" tint="-0.249977111117893"/>
      </right>
      <top style="thin">
        <color theme="3" tint="-0.249977111117893"/>
      </top>
      <bottom style="medium">
        <color theme="3" tint="-0.249977111117893"/>
      </bottom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/>
      <right/>
      <top style="medium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thin">
        <color theme="3"/>
      </right>
      <top/>
      <bottom style="medium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theme="6" tint="-0.499984740745262"/>
      </right>
      <top/>
      <bottom style="thick">
        <color theme="6" tint="-0.499984740745262"/>
      </bottom>
      <diagonal/>
    </border>
    <border>
      <left/>
      <right style="thick">
        <color theme="6" tint="-0.499984740745262"/>
      </right>
      <top/>
      <bottom/>
      <diagonal/>
    </border>
    <border>
      <left/>
      <right/>
      <top/>
      <bottom style="thick">
        <color theme="6" tint="-0.499984740745262"/>
      </bottom>
      <diagonal/>
    </border>
    <border>
      <left/>
      <right style="thick">
        <color theme="9" tint="-0.249977111117893"/>
      </right>
      <top/>
      <bottom style="thick">
        <color theme="9" tint="-0.249977111117893"/>
      </bottom>
      <diagonal/>
    </border>
    <border>
      <left/>
      <right style="thick">
        <color theme="9" tint="-0.249977111117893"/>
      </right>
      <top/>
      <bottom/>
      <diagonal/>
    </border>
    <border>
      <left/>
      <right/>
      <top/>
      <bottom style="thick">
        <color theme="9" tint="-0.249977111117893"/>
      </bottom>
      <diagonal/>
    </border>
    <border>
      <left/>
      <right/>
      <top/>
      <bottom style="thick">
        <color rgb="FF660066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/>
      <top style="thick">
        <color rgb="FF660066"/>
      </top>
      <bottom style="medium">
        <color auto="1"/>
      </bottom>
      <diagonal/>
    </border>
    <border>
      <left/>
      <right/>
      <top style="medium">
        <color auto="1"/>
      </top>
      <bottom style="thick">
        <color rgb="FF660066"/>
      </bottom>
      <diagonal/>
    </border>
    <border>
      <left/>
      <right style="thick">
        <color rgb="FF660066"/>
      </right>
      <top/>
      <bottom style="thick">
        <color rgb="FF660066"/>
      </bottom>
      <diagonal/>
    </border>
    <border>
      <left/>
      <right style="thick">
        <color rgb="FF660066"/>
      </right>
      <top/>
      <bottom/>
      <diagonal/>
    </border>
  </borders>
  <cellStyleXfs count="11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7" fillId="0" borderId="4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16">
    <xf numFmtId="0" fontId="0" fillId="0" borderId="0" xfId="0"/>
    <xf numFmtId="0" fontId="3" fillId="2" borderId="0" xfId="0" applyFont="1" applyFill="1" applyBorder="1"/>
    <xf numFmtId="0" fontId="0" fillId="2" borderId="1" xfId="0" applyFill="1" applyBorder="1"/>
    <xf numFmtId="0" fontId="1" fillId="2" borderId="1" xfId="0" applyFont="1" applyFill="1" applyBorder="1"/>
    <xf numFmtId="0" fontId="0" fillId="0" borderId="0" xfId="0" applyFill="1" applyBorder="1"/>
    <xf numFmtId="0" fontId="0" fillId="0" borderId="0" xfId="0" applyBorder="1"/>
    <xf numFmtId="0" fontId="8" fillId="2" borderId="0" xfId="0" applyFont="1" applyFill="1" applyBorder="1"/>
    <xf numFmtId="0" fontId="0" fillId="3" borderId="0" xfId="0" applyFill="1" applyBorder="1"/>
    <xf numFmtId="0" fontId="3" fillId="3" borderId="0" xfId="0" applyFont="1" applyFill="1" applyBorder="1"/>
    <xf numFmtId="0" fontId="8" fillId="3" borderId="0" xfId="0" applyFont="1" applyFill="1" applyBorder="1"/>
    <xf numFmtId="0" fontId="10" fillId="0" borderId="0" xfId="0" applyFont="1" applyFill="1" applyBorder="1"/>
    <xf numFmtId="0" fontId="8" fillId="2" borderId="2" xfId="0" applyFont="1" applyFill="1" applyBorder="1"/>
    <xf numFmtId="0" fontId="8" fillId="3" borderId="2" xfId="0" applyFont="1" applyFill="1" applyBorder="1"/>
    <xf numFmtId="0" fontId="7" fillId="0" borderId="0" xfId="3" applyBorder="1" applyAlignment="1"/>
    <xf numFmtId="0" fontId="7" fillId="3" borderId="0" xfId="3" applyFill="1" applyBorder="1" applyAlignment="1"/>
    <xf numFmtId="164" fontId="13" fillId="3" borderId="6" xfId="0" applyNumberFormat="1" applyFont="1" applyFill="1" applyBorder="1"/>
    <xf numFmtId="165" fontId="13" fillId="3" borderId="6" xfId="0" applyNumberFormat="1" applyFont="1" applyFill="1" applyBorder="1"/>
    <xf numFmtId="0" fontId="11" fillId="3" borderId="0" xfId="0" applyFont="1" applyFill="1" applyBorder="1" applyAlignment="1">
      <alignment horizontal="center"/>
    </xf>
    <xf numFmtId="0" fontId="15" fillId="3" borderId="0" xfId="0" applyFont="1" applyFill="1" applyBorder="1"/>
    <xf numFmtId="0" fontId="13" fillId="3" borderId="0" xfId="0" applyFont="1" applyFill="1" applyBorder="1"/>
    <xf numFmtId="0" fontId="0" fillId="3" borderId="0" xfId="0" applyFont="1" applyFill="1" applyBorder="1"/>
    <xf numFmtId="0" fontId="12" fillId="3" borderId="0" xfId="0" applyFont="1" applyFill="1" applyBorder="1"/>
    <xf numFmtId="0" fontId="20" fillId="0" borderId="0" xfId="0" applyFont="1" applyFill="1" applyBorder="1"/>
    <xf numFmtId="0" fontId="20" fillId="3" borderId="0" xfId="0" applyFont="1" applyFill="1" applyBorder="1"/>
    <xf numFmtId="0" fontId="11" fillId="4" borderId="15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164" fontId="11" fillId="4" borderId="18" xfId="0" applyNumberFormat="1" applyFont="1" applyFill="1" applyBorder="1" applyAlignment="1">
      <alignment horizontal="center"/>
    </xf>
    <xf numFmtId="0" fontId="11" fillId="4" borderId="6" xfId="0" applyFont="1" applyFill="1" applyBorder="1"/>
    <xf numFmtId="3" fontId="11" fillId="4" borderId="6" xfId="0" applyNumberFormat="1" applyFont="1" applyFill="1" applyBorder="1"/>
    <xf numFmtId="164" fontId="8" fillId="5" borderId="6" xfId="0" applyNumberFormat="1" applyFont="1" applyFill="1" applyBorder="1" applyAlignment="1">
      <alignment shrinkToFit="1"/>
    </xf>
    <xf numFmtId="0" fontId="8" fillId="3" borderId="12" xfId="0" applyFont="1" applyFill="1" applyBorder="1" applyAlignment="1">
      <alignment shrinkToFit="1"/>
    </xf>
    <xf numFmtId="14" fontId="8" fillId="3" borderId="6" xfId="0" applyNumberFormat="1" applyFont="1" applyFill="1" applyBorder="1" applyAlignment="1">
      <alignment shrinkToFit="1"/>
    </xf>
    <xf numFmtId="3" fontId="8" fillId="3" borderId="6" xfId="0" applyNumberFormat="1" applyFont="1" applyFill="1" applyBorder="1" applyAlignment="1">
      <alignment shrinkToFit="1"/>
    </xf>
    <xf numFmtId="164" fontId="8" fillId="3" borderId="6" xfId="0" applyNumberFormat="1" applyFont="1" applyFill="1" applyBorder="1" applyAlignment="1">
      <alignment shrinkToFit="1"/>
    </xf>
    <xf numFmtId="0" fontId="8" fillId="4" borderId="0" xfId="0" applyFont="1" applyFill="1" applyBorder="1"/>
    <xf numFmtId="0" fontId="21" fillId="2" borderId="0" xfId="0" applyFont="1" applyFill="1" applyBorder="1"/>
    <xf numFmtId="0" fontId="4" fillId="6" borderId="12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11" fillId="6" borderId="6" xfId="0" applyFont="1" applyFill="1" applyBorder="1" applyAlignment="1">
      <alignment horizontal="center"/>
    </xf>
    <xf numFmtId="164" fontId="4" fillId="6" borderId="6" xfId="0" applyNumberFormat="1" applyFont="1" applyFill="1" applyBorder="1" applyAlignment="1">
      <alignment horizontal="right"/>
    </xf>
    <xf numFmtId="164" fontId="11" fillId="6" borderId="6" xfId="0" applyNumberFormat="1" applyFont="1" applyFill="1" applyBorder="1" applyAlignment="1">
      <alignment horizontal="right"/>
    </xf>
    <xf numFmtId="164" fontId="11" fillId="6" borderId="6" xfId="0" applyNumberFormat="1" applyFont="1" applyFill="1" applyBorder="1"/>
    <xf numFmtId="0" fontId="23" fillId="2" borderId="0" xfId="0" applyFont="1" applyFill="1" applyBorder="1"/>
    <xf numFmtId="164" fontId="3" fillId="7" borderId="6" xfId="0" applyNumberFormat="1" applyFont="1" applyFill="1" applyBorder="1" applyAlignment="1">
      <alignment shrinkToFit="1"/>
    </xf>
    <xf numFmtId="164" fontId="3" fillId="7" borderId="6" xfId="0" applyNumberFormat="1" applyFont="1" applyFill="1" applyBorder="1"/>
    <xf numFmtId="0" fontId="24" fillId="3" borderId="0" xfId="0" applyFont="1" applyFill="1" applyBorder="1"/>
    <xf numFmtId="0" fontId="0" fillId="3" borderId="32" xfId="0" applyFill="1" applyBorder="1"/>
    <xf numFmtId="0" fontId="0" fillId="3" borderId="33" xfId="0" applyFill="1" applyBorder="1"/>
    <xf numFmtId="0" fontId="8" fillId="3" borderId="33" xfId="0" applyFont="1" applyFill="1" applyBorder="1"/>
    <xf numFmtId="0" fontId="0" fillId="3" borderId="33" xfId="0" applyFont="1" applyFill="1" applyBorder="1"/>
    <xf numFmtId="0" fontId="0" fillId="3" borderId="31" xfId="0" applyFill="1" applyBorder="1"/>
    <xf numFmtId="0" fontId="8" fillId="2" borderId="35" xfId="0" applyFont="1" applyFill="1" applyBorder="1"/>
    <xf numFmtId="0" fontId="8" fillId="2" borderId="36" xfId="0" applyFont="1" applyFill="1" applyBorder="1"/>
    <xf numFmtId="0" fontId="8" fillId="2" borderId="34" xfId="0" applyFont="1" applyFill="1" applyBorder="1"/>
    <xf numFmtId="0" fontId="8" fillId="2" borderId="38" xfId="0" applyFont="1" applyFill="1" applyBorder="1"/>
    <xf numFmtId="0" fontId="8" fillId="2" borderId="39" xfId="0" applyFont="1" applyFill="1" applyBorder="1"/>
    <xf numFmtId="0" fontId="9" fillId="2" borderId="39" xfId="1" applyFont="1" applyFill="1" applyBorder="1" applyAlignment="1" applyProtection="1"/>
    <xf numFmtId="0" fontId="8" fillId="2" borderId="37" xfId="0" applyFont="1" applyFill="1" applyBorder="1"/>
    <xf numFmtId="0" fontId="4" fillId="8" borderId="8" xfId="0" applyFont="1" applyFill="1" applyBorder="1" applyAlignment="1">
      <alignment horizontal="center"/>
    </xf>
    <xf numFmtId="164" fontId="11" fillId="8" borderId="8" xfId="0" applyNumberFormat="1" applyFont="1" applyFill="1" applyBorder="1"/>
    <xf numFmtId="0" fontId="8" fillId="8" borderId="0" xfId="0" applyFont="1" applyFill="1" applyBorder="1"/>
    <xf numFmtId="0" fontId="25" fillId="2" borderId="1" xfId="2" applyFont="1" applyFill="1" applyBorder="1"/>
    <xf numFmtId="0" fontId="8" fillId="3" borderId="8" xfId="0" applyFont="1" applyFill="1" applyBorder="1" applyAlignment="1">
      <alignment shrinkToFit="1"/>
    </xf>
    <xf numFmtId="14" fontId="8" fillId="3" borderId="8" xfId="0" applyNumberFormat="1" applyFont="1" applyFill="1" applyBorder="1" applyAlignment="1">
      <alignment shrinkToFit="1"/>
    </xf>
    <xf numFmtId="3" fontId="8" fillId="3" borderId="8" xfId="0" applyNumberFormat="1" applyFont="1" applyFill="1" applyBorder="1" applyAlignment="1">
      <alignment shrinkToFit="1"/>
    </xf>
    <xf numFmtId="164" fontId="8" fillId="3" borderId="8" xfId="0" applyNumberFormat="1" applyFont="1" applyFill="1" applyBorder="1" applyAlignment="1">
      <alignment shrinkToFit="1"/>
    </xf>
    <xf numFmtId="164" fontId="8" fillId="9" borderId="8" xfId="0" applyNumberFormat="1" applyFont="1" applyFill="1" applyBorder="1" applyAlignment="1">
      <alignment shrinkToFit="1"/>
    </xf>
    <xf numFmtId="1" fontId="8" fillId="9" borderId="8" xfId="0" applyNumberFormat="1" applyFont="1" applyFill="1" applyBorder="1" applyAlignment="1">
      <alignment shrinkToFit="1"/>
    </xf>
    <xf numFmtId="164" fontId="8" fillId="9" borderId="8" xfId="0" applyNumberFormat="1" applyFont="1" applyFill="1" applyBorder="1" applyAlignment="1" applyProtection="1">
      <alignment shrinkToFit="1"/>
      <protection hidden="1"/>
    </xf>
    <xf numFmtId="0" fontId="0" fillId="3" borderId="45" xfId="0" applyFill="1" applyBorder="1"/>
    <xf numFmtId="0" fontId="7" fillId="3" borderId="45" xfId="3" applyFill="1" applyBorder="1" applyAlignment="1"/>
    <xf numFmtId="0" fontId="0" fillId="3" borderId="40" xfId="0" applyFill="1" applyBorder="1"/>
    <xf numFmtId="0" fontId="0" fillId="3" borderId="40" xfId="0" applyFont="1" applyFill="1" applyBorder="1"/>
    <xf numFmtId="0" fontId="0" fillId="3" borderId="44" xfId="0" applyFill="1" applyBorder="1"/>
    <xf numFmtId="0" fontId="11" fillId="4" borderId="6" xfId="0" applyFont="1" applyFill="1" applyBorder="1" applyAlignment="1">
      <alignment horizontal="center"/>
    </xf>
    <xf numFmtId="0" fontId="11" fillId="4" borderId="17" xfId="0" applyFont="1" applyFill="1" applyBorder="1" applyAlignment="1">
      <alignment horizontal="center"/>
    </xf>
    <xf numFmtId="164" fontId="3" fillId="3" borderId="6" xfId="0" applyNumberFormat="1" applyFont="1" applyFill="1" applyBorder="1" applyAlignment="1">
      <alignment horizontal="center"/>
    </xf>
    <xf numFmtId="0" fontId="22" fillId="3" borderId="13" xfId="0" applyFont="1" applyFill="1" applyBorder="1" applyAlignment="1">
      <alignment horizontal="center"/>
    </xf>
    <xf numFmtId="0" fontId="22" fillId="3" borderId="14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right"/>
    </xf>
    <xf numFmtId="0" fontId="26" fillId="3" borderId="40" xfId="3" applyFont="1" applyFill="1" applyBorder="1" applyAlignment="1">
      <alignment horizontal="center"/>
    </xf>
    <xf numFmtId="164" fontId="3" fillId="9" borderId="8" xfId="0" applyNumberFormat="1" applyFont="1" applyFill="1" applyBorder="1" applyAlignment="1">
      <alignment horizontal="center"/>
    </xf>
    <xf numFmtId="164" fontId="11" fillId="8" borderId="8" xfId="0" applyNumberFormat="1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11" fillId="8" borderId="8" xfId="0" applyFont="1" applyFill="1" applyBorder="1" applyAlignment="1">
      <alignment horizontal="center"/>
    </xf>
    <xf numFmtId="164" fontId="28" fillId="3" borderId="42" xfId="0" applyNumberFormat="1" applyFont="1" applyFill="1" applyBorder="1" applyAlignment="1">
      <alignment horizontal="center"/>
    </xf>
    <xf numFmtId="0" fontId="28" fillId="3" borderId="42" xfId="0" applyFont="1" applyFill="1" applyBorder="1" applyAlignment="1">
      <alignment horizontal="center"/>
    </xf>
    <xf numFmtId="0" fontId="28" fillId="3" borderId="43" xfId="0" applyFont="1" applyFill="1" applyBorder="1" applyAlignment="1">
      <alignment horizontal="center"/>
    </xf>
    <xf numFmtId="0" fontId="11" fillId="8" borderId="25" xfId="0" applyFont="1" applyFill="1" applyBorder="1" applyAlignment="1">
      <alignment horizontal="right"/>
    </xf>
    <xf numFmtId="0" fontId="11" fillId="8" borderId="26" xfId="0" applyFont="1" applyFill="1" applyBorder="1" applyAlignment="1">
      <alignment horizontal="right"/>
    </xf>
    <xf numFmtId="0" fontId="11" fillId="8" borderId="27" xfId="0" applyFont="1" applyFill="1" applyBorder="1" applyAlignment="1">
      <alignment horizontal="right"/>
    </xf>
    <xf numFmtId="0" fontId="14" fillId="3" borderId="9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3" fontId="8" fillId="3" borderId="41" xfId="0" applyNumberFormat="1" applyFont="1" applyFill="1" applyBorder="1" applyAlignment="1">
      <alignment horizontal="center"/>
    </xf>
    <xf numFmtId="164" fontId="8" fillId="3" borderId="8" xfId="0" applyNumberFormat="1" applyFont="1" applyFill="1" applyBorder="1" applyAlignment="1">
      <alignment horizontal="center"/>
    </xf>
    <xf numFmtId="1" fontId="8" fillId="3" borderId="8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right"/>
    </xf>
    <xf numFmtId="0" fontId="8" fillId="3" borderId="0" xfId="0" applyFont="1" applyFill="1" applyBorder="1" applyAlignment="1">
      <alignment horizontal="right"/>
    </xf>
    <xf numFmtId="0" fontId="11" fillId="8" borderId="8" xfId="0" applyFont="1" applyFill="1" applyBorder="1" applyAlignment="1">
      <alignment horizontal="right"/>
    </xf>
    <xf numFmtId="0" fontId="8" fillId="3" borderId="30" xfId="0" applyFont="1" applyFill="1" applyBorder="1" applyAlignment="1">
      <alignment horizontal="right"/>
    </xf>
    <xf numFmtId="0" fontId="27" fillId="3" borderId="0" xfId="3" applyFont="1" applyFill="1" applyBorder="1" applyAlignment="1">
      <alignment horizontal="center"/>
    </xf>
    <xf numFmtId="0" fontId="11" fillId="8" borderId="19" xfId="0" applyFont="1" applyFill="1" applyBorder="1" applyAlignment="1">
      <alignment horizontal="center"/>
    </xf>
    <xf numFmtId="0" fontId="11" fillId="8" borderId="20" xfId="0" applyFont="1" applyFill="1" applyBorder="1" applyAlignment="1">
      <alignment horizontal="center"/>
    </xf>
    <xf numFmtId="0" fontId="11" fillId="8" borderId="21" xfId="0" applyFont="1" applyFill="1" applyBorder="1" applyAlignment="1">
      <alignment horizontal="center"/>
    </xf>
    <xf numFmtId="0" fontId="8" fillId="3" borderId="28" xfId="0" applyFont="1" applyFill="1" applyBorder="1" applyAlignment="1">
      <alignment horizontal="right"/>
    </xf>
    <xf numFmtId="0" fontId="8" fillId="3" borderId="29" xfId="0" applyFont="1" applyFill="1" applyBorder="1" applyAlignment="1">
      <alignment horizontal="right"/>
    </xf>
    <xf numFmtId="0" fontId="3" fillId="8" borderId="24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right"/>
    </xf>
    <xf numFmtId="0" fontId="8" fillId="3" borderId="23" xfId="0" applyFont="1" applyFill="1" applyBorder="1" applyAlignment="1">
      <alignment horizontal="right"/>
    </xf>
  </cellXfs>
  <cellStyles count="11"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Heading 1" xfId="3" builtinId="16"/>
    <cellStyle name="Hyperlink" xfId="1" builtinId="8"/>
    <cellStyle name="Normal" xfId="0" builtinId="0"/>
    <cellStyle name="Title" xfId="2" builtinId="15"/>
  </cellStyles>
  <dxfs count="7"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  <fill>
        <patternFill>
          <bgColor indexed="43"/>
        </patternFill>
      </fill>
    </dxf>
    <dxf>
      <font>
        <condense val="0"/>
        <extend val="0"/>
        <color indexed="26"/>
      </font>
    </dxf>
    <dxf>
      <font>
        <color rgb="FFFFFF99"/>
      </font>
      <fill>
        <patternFill patternType="solid">
          <fgColor indexed="64"/>
          <bgColor rgb="FFFFFF99"/>
        </patternFill>
      </fill>
    </dxf>
    <dxf>
      <font>
        <color rgb="FFFFFF99"/>
      </font>
      <fill>
        <patternFill patternType="solid">
          <fgColor indexed="64"/>
          <bgColor rgb="FFFFFF99"/>
        </patternFill>
      </fill>
    </dxf>
    <dxf>
      <font>
        <condense val="0"/>
        <extend val="0"/>
        <color indexed="9"/>
      </font>
    </dxf>
  </dxfs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FBFBFF"/>
      <rgbColor rgb="00FFFFFF"/>
      <rgbColor rgb="00FF0000"/>
      <rgbColor rgb="0000FF00"/>
      <rgbColor rgb="000000FF"/>
      <rgbColor rgb="00FFFF00"/>
      <rgbColor rgb="00EAEAEA"/>
      <rgbColor rgb="0000FFFF"/>
      <rgbColor rgb="00800000"/>
      <rgbColor rgb="00008000"/>
      <rgbColor rgb="00000080"/>
      <rgbColor rgb="00E7E7FF"/>
      <rgbColor rgb="00800080"/>
      <rgbColor rgb="00008080"/>
      <rgbColor rgb="00C0C0C0"/>
      <rgbColor rgb="00808080"/>
      <rgbColor rgb="009999FF"/>
      <rgbColor rgb="00EAEAEA"/>
      <rgbColor rgb="00FFFFCC"/>
      <rgbColor rgb="00CCFFFF"/>
      <rgbColor rgb="00660066"/>
      <rgbColor rgb="00FF8080"/>
      <rgbColor rgb="000066CC"/>
      <rgbColor rgb="00CCCCFF"/>
      <rgbColor rgb="00000066"/>
      <rgbColor rgb="00EAEAEA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FFCC"/>
      <rgbColor rgb="003366FF"/>
      <rgbColor rgb="0033CCCC"/>
      <rgbColor rgb="0099CC00"/>
      <rgbColor rgb="00FFCC00"/>
      <rgbColor rgb="00FFCCCC"/>
      <rgbColor rgb="00000066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theme="5"/>
  </sheetPr>
  <dimension ref="A1:AB27"/>
  <sheetViews>
    <sheetView workbookViewId="0">
      <selection activeCell="Q37" sqref="Q37"/>
    </sheetView>
  </sheetViews>
  <sheetFormatPr baseColWidth="10" defaultColWidth="8.83203125" defaultRowHeight="12" x14ac:dyDescent="0"/>
  <cols>
    <col min="1" max="1" width="3.6640625" customWidth="1"/>
    <col min="2" max="2" width="9.1640625" bestFit="1" customWidth="1"/>
    <col min="8" max="8" width="3.6640625" customWidth="1"/>
    <col min="15" max="15" width="4.83203125" customWidth="1"/>
    <col min="16" max="16" width="7.5" customWidth="1"/>
    <col min="17" max="17" width="11.83203125" customWidth="1"/>
    <col min="28" max="28" width="7.5" customWidth="1"/>
  </cols>
  <sheetData>
    <row r="1" spans="1:28" ht="1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20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48"/>
    </row>
    <row r="2" spans="1:28" ht="32">
      <c r="A2" s="7"/>
      <c r="B2" s="47" t="s">
        <v>45</v>
      </c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7"/>
      <c r="O2" s="7"/>
      <c r="P2" s="20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48"/>
    </row>
    <row r="3" spans="1:28" ht="18">
      <c r="A3" s="7"/>
      <c r="B3" s="10"/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7"/>
      <c r="O3" s="7"/>
      <c r="P3" s="20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48"/>
    </row>
    <row r="4" spans="1:28" ht="15">
      <c r="A4" s="7"/>
      <c r="B4" s="8" t="s">
        <v>46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7"/>
      <c r="O4" s="7"/>
      <c r="P4" s="20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48"/>
    </row>
    <row r="5" spans="1:28" ht="15">
      <c r="A5" s="7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7"/>
      <c r="O5" s="7"/>
      <c r="P5" s="20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48"/>
    </row>
    <row r="6" spans="1:28" ht="18">
      <c r="A6" s="7"/>
      <c r="B6" s="22" t="s">
        <v>50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7"/>
      <c r="O6" s="7"/>
      <c r="P6" s="20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48"/>
    </row>
    <row r="7" spans="1:28" ht="15">
      <c r="A7" s="7"/>
      <c r="B7" s="9" t="s">
        <v>51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7"/>
      <c r="O7" s="7"/>
      <c r="P7" s="20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48"/>
    </row>
    <row r="8" spans="1:28" ht="15">
      <c r="A8" s="7"/>
      <c r="B8" s="9" t="s">
        <v>52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7"/>
      <c r="O8" s="7"/>
      <c r="P8" s="20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48"/>
    </row>
    <row r="9" spans="1:28" ht="15">
      <c r="A9" s="7"/>
      <c r="B9" s="9" t="s">
        <v>53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7"/>
      <c r="O9" s="7"/>
      <c r="P9" s="20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48"/>
    </row>
    <row r="10" spans="1:28" ht="15">
      <c r="A10" s="7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7"/>
      <c r="O10" s="7"/>
      <c r="P10" s="20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48"/>
    </row>
    <row r="11" spans="1:28" ht="18">
      <c r="A11" s="7"/>
      <c r="B11" s="23" t="s">
        <v>54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7"/>
      <c r="O11" s="7"/>
      <c r="P11" s="20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48"/>
    </row>
    <row r="12" spans="1:28" ht="15">
      <c r="A12" s="7"/>
      <c r="B12" s="9" t="s">
        <v>47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7"/>
      <c r="O12" s="7"/>
      <c r="P12" s="20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48"/>
    </row>
    <row r="13" spans="1:28" ht="15">
      <c r="A13" s="7"/>
      <c r="B13" s="9" t="s">
        <v>37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7"/>
      <c r="O13" s="7"/>
      <c r="P13" s="20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48"/>
    </row>
    <row r="14" spans="1:28" ht="15">
      <c r="A14" s="7"/>
      <c r="B14" s="9" t="s">
        <v>38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7"/>
      <c r="O14" s="7"/>
      <c r="P14" s="20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48"/>
    </row>
    <row r="15" spans="1:28" ht="15">
      <c r="A15" s="7"/>
      <c r="B15" s="9" t="s">
        <v>39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7"/>
      <c r="O15" s="7"/>
      <c r="P15" s="20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48"/>
    </row>
    <row r="16" spans="1:28" ht="15">
      <c r="A16" s="7"/>
      <c r="B16" s="9" t="s">
        <v>43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7"/>
      <c r="O16" s="7"/>
      <c r="P16" s="20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48"/>
    </row>
    <row r="17" spans="1:28" ht="15">
      <c r="A17" s="7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7"/>
      <c r="O17" s="7"/>
      <c r="P17" s="20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48"/>
    </row>
    <row r="18" spans="1:28" ht="18">
      <c r="A18" s="7"/>
      <c r="B18" s="23" t="s">
        <v>29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7"/>
      <c r="O18" s="7"/>
      <c r="P18" s="20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48"/>
    </row>
    <row r="19" spans="1:28" ht="15">
      <c r="A19" s="7"/>
      <c r="B19" s="9" t="s">
        <v>49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7"/>
      <c r="O19" s="7"/>
      <c r="P19" s="20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48"/>
    </row>
    <row r="20" spans="1:28" ht="15">
      <c r="A20" s="7"/>
      <c r="B20" s="9" t="s">
        <v>48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7"/>
      <c r="O20" s="7"/>
      <c r="P20" s="20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48"/>
    </row>
    <row r="21" spans="1:28" ht="15">
      <c r="A21" s="7"/>
      <c r="B21" s="9" t="s">
        <v>42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7"/>
      <c r="O21" s="7"/>
      <c r="P21" s="20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48"/>
    </row>
    <row r="22" spans="1:28" ht="15">
      <c r="A22" s="7"/>
      <c r="B22" s="9" t="s">
        <v>55</v>
      </c>
      <c r="C22" s="21"/>
      <c r="D22" s="9"/>
      <c r="E22" s="9"/>
      <c r="F22" s="9"/>
      <c r="G22" s="9"/>
      <c r="H22" s="9"/>
      <c r="I22" s="9"/>
      <c r="J22" s="9"/>
      <c r="K22" s="9"/>
      <c r="L22" s="9"/>
      <c r="M22" s="9"/>
      <c r="N22" s="7"/>
      <c r="O22" s="7"/>
      <c r="P22" s="20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48"/>
    </row>
    <row r="23" spans="1:28" ht="15">
      <c r="A23" s="7"/>
      <c r="B23" s="18" t="s">
        <v>56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7"/>
      <c r="O23" s="7"/>
      <c r="P23" s="20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48"/>
    </row>
    <row r="24" spans="1:28" ht="16" thickBot="1">
      <c r="A24" s="49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49"/>
      <c r="O24" s="49"/>
      <c r="P24" s="51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52"/>
    </row>
    <row r="25" spans="1:28" ht="13" thickTop="1"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28"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28"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</sheetData>
  <sheetProtection selectLockedCells="1" selectUnlockedCells="1"/>
  <phoneticPr fontId="2" type="noConversion"/>
  <pageMargins left="0.75" right="0.75" top="1" bottom="1" header="0.5" footer="0.5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theme="6"/>
  </sheetPr>
  <dimension ref="A1:K13"/>
  <sheetViews>
    <sheetView workbookViewId="0">
      <selection activeCell="D16" sqref="D16"/>
    </sheetView>
  </sheetViews>
  <sheetFormatPr baseColWidth="10" defaultColWidth="8.83203125" defaultRowHeight="12" x14ac:dyDescent="0"/>
  <cols>
    <col min="1" max="1" width="12.33203125" customWidth="1"/>
    <col min="2" max="2" width="14" customWidth="1"/>
    <col min="3" max="3" width="13.83203125" customWidth="1"/>
    <col min="4" max="4" width="13.6640625" customWidth="1"/>
    <col min="5" max="5" width="13.83203125" customWidth="1"/>
    <col min="6" max="6" width="16.83203125" customWidth="1"/>
    <col min="7" max="7" width="16.5" customWidth="1"/>
    <col min="8" max="8" width="4.1640625" customWidth="1"/>
    <col min="10" max="10" width="14.5" customWidth="1"/>
  </cols>
  <sheetData>
    <row r="1" spans="1:11" ht="26">
      <c r="A1" s="37" t="s">
        <v>31</v>
      </c>
      <c r="B1" s="1"/>
      <c r="C1" s="1"/>
      <c r="D1" s="1"/>
      <c r="E1" s="6"/>
      <c r="F1" s="6"/>
      <c r="G1" s="6"/>
      <c r="H1" s="6"/>
      <c r="I1" s="6"/>
      <c r="J1" s="6"/>
      <c r="K1" s="53"/>
    </row>
    <row r="2" spans="1:11" ht="15">
      <c r="A2" s="6"/>
      <c r="B2" s="6"/>
      <c r="C2" s="6"/>
      <c r="D2" s="6"/>
      <c r="E2" s="6"/>
      <c r="F2" s="6"/>
      <c r="G2" s="6"/>
      <c r="H2" s="6"/>
      <c r="I2" s="6"/>
      <c r="J2" s="6"/>
      <c r="K2" s="53"/>
    </row>
    <row r="3" spans="1:11" ht="15">
      <c r="A3" s="24" t="s">
        <v>0</v>
      </c>
      <c r="B3" s="25" t="s">
        <v>1</v>
      </c>
      <c r="C3" s="25" t="s">
        <v>2</v>
      </c>
      <c r="D3" s="25" t="s">
        <v>3</v>
      </c>
      <c r="E3" s="25" t="s">
        <v>4</v>
      </c>
      <c r="F3" s="26" t="s">
        <v>5</v>
      </c>
      <c r="G3" s="27" t="s">
        <v>36</v>
      </c>
      <c r="H3" s="1"/>
      <c r="I3" s="76" t="s">
        <v>14</v>
      </c>
      <c r="J3" s="76"/>
      <c r="K3" s="53"/>
    </row>
    <row r="4" spans="1:11" ht="15">
      <c r="A4" s="32" t="s">
        <v>65</v>
      </c>
      <c r="B4" s="33">
        <v>39845</v>
      </c>
      <c r="C4" s="34">
        <v>334</v>
      </c>
      <c r="D4" s="35">
        <v>34</v>
      </c>
      <c r="E4" s="35">
        <v>19.95</v>
      </c>
      <c r="F4" s="31">
        <f>(C4*D4)+E4</f>
        <v>11375.95</v>
      </c>
      <c r="G4" s="31">
        <f>IF(F4=0,"",F4/C4)</f>
        <v>34.05973053892216</v>
      </c>
      <c r="H4" s="6"/>
      <c r="I4" s="78">
        <v>76392</v>
      </c>
      <c r="J4" s="78"/>
      <c r="K4" s="53"/>
    </row>
    <row r="5" spans="1:11" ht="15">
      <c r="A5" s="32" t="s">
        <v>66</v>
      </c>
      <c r="B5" s="33">
        <v>40311</v>
      </c>
      <c r="C5" s="34">
        <v>4555</v>
      </c>
      <c r="D5" s="35">
        <v>7.45</v>
      </c>
      <c r="E5" s="35">
        <v>88</v>
      </c>
      <c r="F5" s="31">
        <f t="shared" ref="F5:F10" si="0">(C5*D5)+E5</f>
        <v>34022.75</v>
      </c>
      <c r="G5" s="31">
        <f t="shared" ref="G5:G10" si="1">IF(F5=0,"",F5/C5)</f>
        <v>7.4693194291986824</v>
      </c>
      <c r="H5" s="6"/>
      <c r="I5" s="6"/>
      <c r="J5" s="6"/>
      <c r="K5" s="53"/>
    </row>
    <row r="6" spans="1:11" ht="15">
      <c r="A6" s="32" t="s">
        <v>67</v>
      </c>
      <c r="B6" s="33">
        <v>40523</v>
      </c>
      <c r="C6" s="34">
        <v>40000</v>
      </c>
      <c r="D6" s="35">
        <v>1.56</v>
      </c>
      <c r="E6" s="35">
        <v>234</v>
      </c>
      <c r="F6" s="31">
        <f t="shared" si="0"/>
        <v>62634</v>
      </c>
      <c r="G6" s="31">
        <f t="shared" si="1"/>
        <v>1.56585</v>
      </c>
      <c r="H6" s="6"/>
      <c r="I6" s="6"/>
      <c r="J6" s="6"/>
      <c r="K6" s="53"/>
    </row>
    <row r="7" spans="1:11" ht="15">
      <c r="A7" s="32" t="s">
        <v>68</v>
      </c>
      <c r="B7" s="33">
        <v>40603</v>
      </c>
      <c r="C7" s="34">
        <v>8000</v>
      </c>
      <c r="D7" s="35">
        <v>2.56</v>
      </c>
      <c r="E7" s="35">
        <v>455</v>
      </c>
      <c r="F7" s="31">
        <f t="shared" si="0"/>
        <v>20935</v>
      </c>
      <c r="G7" s="31">
        <f t="shared" si="1"/>
        <v>2.6168749999999998</v>
      </c>
      <c r="H7" s="6"/>
      <c r="I7" s="79" t="s">
        <v>22</v>
      </c>
      <c r="J7" s="80"/>
      <c r="K7" s="53"/>
    </row>
    <row r="8" spans="1:11" ht="15">
      <c r="A8" s="32" t="s">
        <v>69</v>
      </c>
      <c r="B8" s="33">
        <v>40676</v>
      </c>
      <c r="C8" s="34">
        <v>1300</v>
      </c>
      <c r="D8" s="35">
        <v>7.45</v>
      </c>
      <c r="E8" s="35">
        <v>88</v>
      </c>
      <c r="F8" s="31">
        <f t="shared" si="0"/>
        <v>9773</v>
      </c>
      <c r="G8" s="31">
        <f t="shared" si="1"/>
        <v>7.5176923076923075</v>
      </c>
      <c r="H8" s="6"/>
      <c r="I8" s="29" t="s">
        <v>23</v>
      </c>
      <c r="J8" s="16">
        <v>12000</v>
      </c>
      <c r="K8" s="53"/>
    </row>
    <row r="9" spans="1:11" ht="15">
      <c r="A9" s="32" t="s">
        <v>70</v>
      </c>
      <c r="B9" s="33">
        <v>40888</v>
      </c>
      <c r="C9" s="34">
        <v>30000</v>
      </c>
      <c r="D9" s="35">
        <v>1.56</v>
      </c>
      <c r="E9" s="35">
        <v>234</v>
      </c>
      <c r="F9" s="31">
        <f t="shared" si="0"/>
        <v>47034</v>
      </c>
      <c r="G9" s="31">
        <f t="shared" si="1"/>
        <v>1.5678000000000001</v>
      </c>
      <c r="H9" s="6"/>
      <c r="I9" s="29" t="s">
        <v>3</v>
      </c>
      <c r="J9" s="15">
        <v>1.6</v>
      </c>
      <c r="K9" s="53"/>
    </row>
    <row r="10" spans="1:11" ht="15">
      <c r="A10" s="32" t="s">
        <v>71</v>
      </c>
      <c r="B10" s="33">
        <v>41334</v>
      </c>
      <c r="C10" s="34">
        <v>12000</v>
      </c>
      <c r="D10" s="35">
        <v>2.56</v>
      </c>
      <c r="E10" s="35">
        <v>455</v>
      </c>
      <c r="F10" s="31">
        <f t="shared" si="0"/>
        <v>31175</v>
      </c>
      <c r="G10" s="31">
        <f t="shared" si="1"/>
        <v>2.5979166666666669</v>
      </c>
      <c r="H10" s="6"/>
      <c r="I10" s="29" t="s">
        <v>2</v>
      </c>
      <c r="J10" s="30">
        <f>J8/J9</f>
        <v>7500</v>
      </c>
      <c r="K10" s="53"/>
    </row>
    <row r="11" spans="1:11" ht="16" thickBot="1">
      <c r="A11" s="6"/>
      <c r="B11" s="6"/>
      <c r="C11" s="6"/>
      <c r="D11" s="77" t="s">
        <v>15</v>
      </c>
      <c r="E11" s="77"/>
      <c r="F11" s="28">
        <f>SUM(F4:F10)</f>
        <v>216949.7</v>
      </c>
      <c r="G11" s="17"/>
      <c r="H11" s="6"/>
      <c r="I11" s="36"/>
      <c r="J11" s="6"/>
      <c r="K11" s="53"/>
    </row>
    <row r="12" spans="1:11" ht="16" thickBot="1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5"/>
    </row>
    <row r="13" spans="1:11" ht="13" thickTop="1"/>
  </sheetData>
  <mergeCells count="4">
    <mergeCell ref="I3:J3"/>
    <mergeCell ref="D11:E11"/>
    <mergeCell ref="I4:J4"/>
    <mergeCell ref="I7:J7"/>
  </mergeCells>
  <phoneticPr fontId="2" type="noConversion"/>
  <conditionalFormatting sqref="J10">
    <cfRule type="expression" dxfId="6" priority="11" stopIfTrue="1">
      <formula>ISERROR(J10)</formula>
    </cfRule>
  </conditionalFormatting>
  <conditionalFormatting sqref="F4:G10">
    <cfRule type="cellIs" dxfId="5" priority="10" operator="equal">
      <formula>0</formula>
    </cfRule>
  </conditionalFormatting>
  <conditionalFormatting sqref="G4:G10">
    <cfRule type="containsErrors" dxfId="4" priority="9">
      <formula>ISERROR(G4)</formula>
    </cfRule>
  </conditionalFormatting>
  <pageMargins left="0.75" right="0.75" top="1" bottom="1" header="0.5" footer="0.5"/>
  <pageSetup paperSize="9" orientation="portrait"/>
  <ignoredErrors>
    <ignoredError sqref="J10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theme="9"/>
  </sheetPr>
  <dimension ref="A1:V48"/>
  <sheetViews>
    <sheetView workbookViewId="0">
      <selection activeCell="E4" sqref="E4"/>
    </sheetView>
  </sheetViews>
  <sheetFormatPr baseColWidth="10" defaultColWidth="8.83203125" defaultRowHeight="12" x14ac:dyDescent="0"/>
  <cols>
    <col min="1" max="1" width="9.33203125" customWidth="1"/>
    <col min="2" max="2" width="18.5" customWidth="1"/>
    <col min="3" max="4" width="22.1640625" customWidth="1"/>
    <col min="5" max="6" width="20.6640625" customWidth="1"/>
    <col min="7" max="7" width="8.33203125" customWidth="1"/>
    <col min="8" max="8" width="9.5" customWidth="1"/>
  </cols>
  <sheetData>
    <row r="1" spans="1:22" ht="26">
      <c r="A1" s="44" t="s">
        <v>32</v>
      </c>
      <c r="B1" s="6"/>
      <c r="C1" s="6"/>
      <c r="D1" s="6"/>
      <c r="E1" s="6"/>
      <c r="F1" s="6"/>
      <c r="G1" s="6"/>
      <c r="H1" s="56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15">
      <c r="A2" s="6"/>
      <c r="B2" s="6"/>
      <c r="C2" s="6"/>
      <c r="D2" s="6"/>
      <c r="E2" s="6"/>
      <c r="F2" s="6"/>
      <c r="G2" s="6"/>
      <c r="H2" s="56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15">
      <c r="A3" s="38" t="s">
        <v>0</v>
      </c>
      <c r="B3" s="39" t="s">
        <v>20</v>
      </c>
      <c r="C3" s="39" t="s">
        <v>17</v>
      </c>
      <c r="D3" s="39" t="s">
        <v>18</v>
      </c>
      <c r="E3" s="39" t="s">
        <v>7</v>
      </c>
      <c r="F3" s="39" t="s">
        <v>19</v>
      </c>
      <c r="G3" s="6"/>
      <c r="H3" s="56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15">
      <c r="A4" s="32" t="s">
        <v>64</v>
      </c>
      <c r="B4" s="33">
        <v>41499</v>
      </c>
      <c r="C4" s="35">
        <v>100</v>
      </c>
      <c r="D4" s="35">
        <v>300</v>
      </c>
      <c r="E4" s="35">
        <v>350</v>
      </c>
      <c r="F4" s="45">
        <f>IF((C4+D4)&gt;0,C4+D4,"")</f>
        <v>400</v>
      </c>
      <c r="G4" s="6"/>
      <c r="H4" s="56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15">
      <c r="A5" s="32"/>
      <c r="B5" s="33"/>
      <c r="C5" s="35"/>
      <c r="D5" s="35"/>
      <c r="E5" s="35"/>
      <c r="F5" s="45" t="str">
        <f t="shared" ref="F5:F11" si="0">IF((C5+D5)&gt;0,C5+D5,"")</f>
        <v/>
      </c>
      <c r="G5" s="6"/>
      <c r="H5" s="56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15">
      <c r="A6" s="32"/>
      <c r="B6" s="33"/>
      <c r="C6" s="35"/>
      <c r="D6" s="35"/>
      <c r="E6" s="35"/>
      <c r="F6" s="45" t="str">
        <f t="shared" si="0"/>
        <v/>
      </c>
      <c r="G6" s="6"/>
      <c r="H6" s="56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15">
      <c r="A7" s="32"/>
      <c r="B7" s="33"/>
      <c r="C7" s="35"/>
      <c r="D7" s="35"/>
      <c r="E7" s="35"/>
      <c r="F7" s="45" t="str">
        <f t="shared" si="0"/>
        <v/>
      </c>
      <c r="G7" s="6"/>
      <c r="H7" s="56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15">
      <c r="A8" s="32"/>
      <c r="B8" s="33"/>
      <c r="C8" s="35"/>
      <c r="D8" s="35"/>
      <c r="E8" s="35"/>
      <c r="F8" s="45" t="str">
        <f t="shared" si="0"/>
        <v/>
      </c>
      <c r="G8" s="6"/>
      <c r="H8" s="56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15">
      <c r="A9" s="32"/>
      <c r="B9" s="33"/>
      <c r="C9" s="35"/>
      <c r="D9" s="35"/>
      <c r="E9" s="35"/>
      <c r="F9" s="45" t="str">
        <f t="shared" si="0"/>
        <v/>
      </c>
      <c r="G9" s="6"/>
      <c r="H9" s="56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15">
      <c r="A10" s="32"/>
      <c r="B10" s="33"/>
      <c r="C10" s="35"/>
      <c r="D10" s="35"/>
      <c r="E10" s="35"/>
      <c r="F10" s="45"/>
      <c r="G10" s="6"/>
      <c r="H10" s="56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15">
      <c r="A11" s="32"/>
      <c r="B11" s="33"/>
      <c r="C11" s="35"/>
      <c r="D11" s="35"/>
      <c r="E11" s="35"/>
      <c r="F11" s="45" t="str">
        <f t="shared" si="0"/>
        <v/>
      </c>
      <c r="G11" s="6"/>
      <c r="H11" s="56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15">
      <c r="A12" s="6"/>
      <c r="B12" s="6"/>
      <c r="C12" s="40" t="s">
        <v>24</v>
      </c>
      <c r="D12" s="41">
        <f>SUM(D4:D11)</f>
        <v>300</v>
      </c>
      <c r="E12" s="42">
        <f>SUM(E4:E11)</f>
        <v>350</v>
      </c>
      <c r="F12" s="43">
        <f>SUM(F4:F11)</f>
        <v>400</v>
      </c>
      <c r="G12" s="6"/>
      <c r="H12" s="56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15">
      <c r="A13" s="6"/>
      <c r="B13" s="6"/>
      <c r="C13" s="6"/>
      <c r="D13" s="6"/>
      <c r="E13" s="6"/>
      <c r="F13" s="6"/>
      <c r="G13" s="6"/>
      <c r="H13" s="56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16.5" customHeight="1">
      <c r="A14" s="82" t="s">
        <v>19</v>
      </c>
      <c r="B14" s="82"/>
      <c r="C14" s="46">
        <f>F12</f>
        <v>400</v>
      </c>
      <c r="D14" s="6"/>
      <c r="E14" s="6"/>
      <c r="F14" s="6"/>
      <c r="G14" s="6"/>
      <c r="H14" s="56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16.5" customHeight="1">
      <c r="A15" s="82" t="s">
        <v>8</v>
      </c>
      <c r="B15" s="82"/>
      <c r="C15" s="46">
        <f>E12</f>
        <v>350</v>
      </c>
      <c r="D15" s="6"/>
      <c r="E15" s="6"/>
      <c r="F15" s="6"/>
      <c r="G15" s="6"/>
      <c r="H15" s="56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16.5" customHeight="1">
      <c r="A16" s="81" t="s">
        <v>27</v>
      </c>
      <c r="B16" s="81"/>
      <c r="C16" s="43">
        <f>C14+C15</f>
        <v>750</v>
      </c>
      <c r="D16" s="6"/>
      <c r="E16" s="6"/>
      <c r="F16" s="6"/>
      <c r="G16" s="6"/>
      <c r="H16" s="56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15">
      <c r="A17" s="6"/>
      <c r="B17" s="6"/>
      <c r="C17" s="6"/>
      <c r="D17" s="6"/>
      <c r="E17" s="6"/>
      <c r="F17" s="6"/>
      <c r="G17" s="6"/>
      <c r="H17" s="56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15">
      <c r="A18" s="6" t="s">
        <v>40</v>
      </c>
      <c r="B18" s="6"/>
      <c r="C18" s="6"/>
      <c r="D18" s="6"/>
      <c r="E18" s="6"/>
      <c r="F18" s="6"/>
      <c r="G18" s="6"/>
      <c r="H18" s="56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15">
      <c r="A19" s="6" t="s">
        <v>41</v>
      </c>
      <c r="B19" s="6"/>
      <c r="C19" s="6"/>
      <c r="D19" s="6"/>
      <c r="E19" s="6"/>
      <c r="F19" s="6"/>
      <c r="G19" s="6"/>
      <c r="H19" s="56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16" thickBot="1">
      <c r="A20" s="57"/>
      <c r="B20" s="57"/>
      <c r="C20" s="57"/>
      <c r="D20" s="57"/>
      <c r="E20" s="57"/>
      <c r="F20" s="57"/>
      <c r="G20" s="58"/>
      <c r="H20" s="59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13" thickTop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>
      <c r="A48" s="5"/>
      <c r="B48" s="5"/>
      <c r="C48" s="5"/>
      <c r="D48" s="5"/>
      <c r="E48" s="5"/>
      <c r="F48" s="5"/>
      <c r="G48" s="5"/>
      <c r="H48" s="5"/>
      <c r="I48" s="5"/>
    </row>
  </sheetData>
  <mergeCells count="3">
    <mergeCell ref="A16:B16"/>
    <mergeCell ref="A14:B14"/>
    <mergeCell ref="A15:B15"/>
  </mergeCells>
  <phoneticPr fontId="2" type="noConversion"/>
  <conditionalFormatting sqref="F4:F11">
    <cfRule type="cellIs" dxfId="3" priority="1" stopIfTrue="1" operator="equal">
      <formula>0</formula>
    </cfRule>
  </conditionalFormatting>
  <pageMargins left="0.75" right="0.75" top="1" bottom="1" header="0.5" footer="0.5"/>
  <pageSetup paperSize="9" orientation="portrait"/>
  <ignoredErrors>
    <ignoredError sqref="E12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 enableFormatConditionsCalculation="0">
    <tabColor rgb="FF660066"/>
  </sheetPr>
  <dimension ref="A1:Q26"/>
  <sheetViews>
    <sheetView tabSelected="1" workbookViewId="0">
      <selection activeCell="B10" sqref="B10"/>
    </sheetView>
  </sheetViews>
  <sheetFormatPr baseColWidth="10" defaultColWidth="8.83203125" defaultRowHeight="12" x14ac:dyDescent="0"/>
  <cols>
    <col min="1" max="1" width="9.33203125" customWidth="1"/>
    <col min="2" max="2" width="13" customWidth="1"/>
    <col min="3" max="3" width="10.83203125" customWidth="1"/>
    <col min="4" max="4" width="10.6640625" customWidth="1"/>
    <col min="5" max="5" width="12.1640625" customWidth="1"/>
    <col min="6" max="6" width="16.5" customWidth="1"/>
    <col min="7" max="7" width="13.6640625" customWidth="1"/>
    <col min="8" max="8" width="10.5" customWidth="1"/>
    <col min="9" max="9" width="11.33203125" customWidth="1"/>
    <col min="10" max="10" width="12.1640625" customWidth="1"/>
    <col min="11" max="12" width="16.5" customWidth="1"/>
    <col min="13" max="13" width="9.33203125" customWidth="1"/>
    <col min="14" max="14" width="16.5" customWidth="1"/>
  </cols>
  <sheetData>
    <row r="1" spans="1:17" ht="26">
      <c r="A1" s="63" t="s">
        <v>33</v>
      </c>
      <c r="B1" s="3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71"/>
    </row>
    <row r="2" spans="1:17" ht="15">
      <c r="A2" s="11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1"/>
    </row>
    <row r="3" spans="1:17" ht="15">
      <c r="A3" s="60" t="s">
        <v>0</v>
      </c>
      <c r="B3" s="60" t="s">
        <v>1</v>
      </c>
      <c r="C3" s="60" t="s">
        <v>2</v>
      </c>
      <c r="D3" s="60" t="s">
        <v>3</v>
      </c>
      <c r="E3" s="60" t="s">
        <v>4</v>
      </c>
      <c r="F3" s="60" t="s">
        <v>6</v>
      </c>
      <c r="G3" s="60" t="s">
        <v>1</v>
      </c>
      <c r="H3" s="60" t="s">
        <v>2</v>
      </c>
      <c r="I3" s="60" t="s">
        <v>3</v>
      </c>
      <c r="J3" s="60" t="s">
        <v>4</v>
      </c>
      <c r="K3" s="60" t="s">
        <v>6</v>
      </c>
      <c r="L3" s="60" t="s">
        <v>9</v>
      </c>
      <c r="M3" s="60" t="s">
        <v>16</v>
      </c>
      <c r="N3" s="60" t="s">
        <v>13</v>
      </c>
      <c r="O3" s="6"/>
      <c r="P3" s="6"/>
      <c r="Q3" s="71"/>
    </row>
    <row r="4" spans="1:17" ht="15">
      <c r="A4" s="64" t="s">
        <v>57</v>
      </c>
      <c r="B4" s="65">
        <v>39336</v>
      </c>
      <c r="C4" s="66">
        <v>3000</v>
      </c>
      <c r="D4" s="67">
        <v>1.21</v>
      </c>
      <c r="E4" s="67">
        <v>56</v>
      </c>
      <c r="F4" s="68">
        <f>(C4*D4)+E4</f>
        <v>3686</v>
      </c>
      <c r="G4" s="65">
        <v>40736</v>
      </c>
      <c r="H4" s="66">
        <v>3000</v>
      </c>
      <c r="I4" s="67">
        <v>1.45</v>
      </c>
      <c r="J4" s="67">
        <v>33</v>
      </c>
      <c r="K4" s="68">
        <f>(H4*I4)-J4</f>
        <v>4317</v>
      </c>
      <c r="L4" s="68">
        <f t="shared" ref="L4:L8" si="0">K4-F4</f>
        <v>631</v>
      </c>
      <c r="M4" s="69">
        <f>IF((G4-B4)&gt;0,G4-B4,"")</f>
        <v>1400</v>
      </c>
      <c r="N4" s="70">
        <f>(IF(AND(M4&gt;365,L4&gt;0),L4/2,L4))</f>
        <v>315.5</v>
      </c>
      <c r="O4" s="6"/>
      <c r="P4" s="6"/>
      <c r="Q4" s="71"/>
    </row>
    <row r="5" spans="1:17" ht="15">
      <c r="A5" s="64" t="s">
        <v>58</v>
      </c>
      <c r="B5" s="65">
        <v>40317</v>
      </c>
      <c r="C5" s="66">
        <v>17000</v>
      </c>
      <c r="D5" s="67">
        <v>0.5</v>
      </c>
      <c r="E5" s="67">
        <v>76</v>
      </c>
      <c r="F5" s="68">
        <f t="shared" ref="F5:F10" si="1">(C5*D5)+E5</f>
        <v>8576</v>
      </c>
      <c r="G5" s="65">
        <v>40851</v>
      </c>
      <c r="H5" s="66">
        <v>17000</v>
      </c>
      <c r="I5" s="67">
        <v>0.98</v>
      </c>
      <c r="J5" s="67">
        <v>43</v>
      </c>
      <c r="K5" s="68">
        <f t="shared" ref="K5:K8" si="2">(H5*I5)-J5</f>
        <v>16617</v>
      </c>
      <c r="L5" s="68">
        <f t="shared" si="0"/>
        <v>8041</v>
      </c>
      <c r="M5" s="69">
        <f t="shared" ref="M5:M8" si="3">IF((G5-B5)&gt;0,G5-B5,"")</f>
        <v>534</v>
      </c>
      <c r="N5" s="70">
        <f t="shared" ref="N5:N10" si="4">(IF(AND(M5&gt;365,L5&gt;0),L5/2,L5))</f>
        <v>4020.5</v>
      </c>
      <c r="O5" s="6"/>
      <c r="P5" s="6"/>
      <c r="Q5" s="71"/>
    </row>
    <row r="6" spans="1:17" ht="15">
      <c r="A6" s="64" t="s">
        <v>59</v>
      </c>
      <c r="B6" s="65">
        <v>40399</v>
      </c>
      <c r="C6" s="66">
        <v>52000</v>
      </c>
      <c r="D6" s="67">
        <v>0.13</v>
      </c>
      <c r="E6" s="67">
        <v>76</v>
      </c>
      <c r="F6" s="68">
        <f t="shared" si="1"/>
        <v>6836</v>
      </c>
      <c r="G6" s="65">
        <v>40912</v>
      </c>
      <c r="H6" s="66">
        <v>52000</v>
      </c>
      <c r="I6" s="67">
        <v>0.11</v>
      </c>
      <c r="J6" s="67">
        <v>43</v>
      </c>
      <c r="K6" s="68">
        <f t="shared" si="2"/>
        <v>5677</v>
      </c>
      <c r="L6" s="68">
        <f t="shared" si="0"/>
        <v>-1159</v>
      </c>
      <c r="M6" s="69">
        <f t="shared" si="3"/>
        <v>513</v>
      </c>
      <c r="N6" s="70">
        <f t="shared" si="4"/>
        <v>-1159</v>
      </c>
      <c r="O6" s="6"/>
      <c r="P6" s="6"/>
      <c r="Q6" s="71"/>
    </row>
    <row r="7" spans="1:17" ht="15">
      <c r="A7" s="64" t="s">
        <v>60</v>
      </c>
      <c r="B7" s="65">
        <v>40242</v>
      </c>
      <c r="C7" s="66">
        <v>14000</v>
      </c>
      <c r="D7" s="67">
        <v>1.03</v>
      </c>
      <c r="E7" s="67">
        <v>54</v>
      </c>
      <c r="F7" s="68">
        <f t="shared" si="1"/>
        <v>14474</v>
      </c>
      <c r="G7" s="65">
        <v>40975</v>
      </c>
      <c r="H7" s="66">
        <v>14000</v>
      </c>
      <c r="I7" s="67">
        <v>0.98</v>
      </c>
      <c r="J7" s="67">
        <v>43</v>
      </c>
      <c r="K7" s="68">
        <f t="shared" si="2"/>
        <v>13677</v>
      </c>
      <c r="L7" s="68">
        <f t="shared" si="0"/>
        <v>-797</v>
      </c>
      <c r="M7" s="69">
        <f t="shared" si="3"/>
        <v>733</v>
      </c>
      <c r="N7" s="70">
        <f t="shared" si="4"/>
        <v>-797</v>
      </c>
      <c r="O7" s="6"/>
      <c r="P7" s="6"/>
      <c r="Q7" s="71"/>
    </row>
    <row r="8" spans="1:17" ht="15">
      <c r="A8" s="64" t="s">
        <v>61</v>
      </c>
      <c r="B8" s="65">
        <v>40349</v>
      </c>
      <c r="C8" s="66">
        <v>20000</v>
      </c>
      <c r="D8" s="67">
        <v>0.5</v>
      </c>
      <c r="E8" s="67">
        <v>90</v>
      </c>
      <c r="F8" s="68">
        <f t="shared" si="1"/>
        <v>10090</v>
      </c>
      <c r="G8" s="65">
        <v>41217</v>
      </c>
      <c r="H8" s="66">
        <v>20000</v>
      </c>
      <c r="I8" s="67">
        <v>0.98</v>
      </c>
      <c r="J8" s="67">
        <v>55</v>
      </c>
      <c r="K8" s="68">
        <f t="shared" si="2"/>
        <v>19545</v>
      </c>
      <c r="L8" s="68">
        <f t="shared" si="0"/>
        <v>9455</v>
      </c>
      <c r="M8" s="69">
        <f t="shared" si="3"/>
        <v>868</v>
      </c>
      <c r="N8" s="70">
        <f t="shared" si="4"/>
        <v>4727.5</v>
      </c>
      <c r="O8" s="6"/>
      <c r="P8" s="6"/>
      <c r="Q8" s="71"/>
    </row>
    <row r="9" spans="1:17" ht="15">
      <c r="A9" s="64" t="s">
        <v>62</v>
      </c>
      <c r="B9" s="65">
        <v>40399</v>
      </c>
      <c r="C9" s="66">
        <v>50000</v>
      </c>
      <c r="D9" s="67">
        <v>0.13</v>
      </c>
      <c r="E9" s="67">
        <v>98</v>
      </c>
      <c r="F9" s="68">
        <f t="shared" si="1"/>
        <v>6598</v>
      </c>
      <c r="G9" s="65">
        <v>41278</v>
      </c>
      <c r="H9" s="66">
        <v>50000</v>
      </c>
      <c r="I9" s="67">
        <v>0.11</v>
      </c>
      <c r="J9" s="67">
        <v>65</v>
      </c>
      <c r="K9" s="68">
        <f t="shared" ref="K9:K10" si="5">(H9*I9)-J9</f>
        <v>5435</v>
      </c>
      <c r="L9" s="68">
        <f t="shared" ref="L9:L10" si="6">K9-F9</f>
        <v>-1163</v>
      </c>
      <c r="M9" s="69">
        <f t="shared" ref="M9:M10" si="7">IF((G9-B9)&gt;0,G9-B9,"")</f>
        <v>879</v>
      </c>
      <c r="N9" s="70">
        <f t="shared" si="4"/>
        <v>-1163</v>
      </c>
      <c r="O9" s="6"/>
      <c r="P9" s="6"/>
      <c r="Q9" s="71"/>
    </row>
    <row r="10" spans="1:17" ht="15">
      <c r="A10" s="64" t="s">
        <v>63</v>
      </c>
      <c r="B10" s="65">
        <v>41338</v>
      </c>
      <c r="C10" s="66">
        <v>10000</v>
      </c>
      <c r="D10" s="67">
        <v>1.03</v>
      </c>
      <c r="E10" s="67">
        <v>87</v>
      </c>
      <c r="F10" s="68">
        <f t="shared" si="1"/>
        <v>10387</v>
      </c>
      <c r="G10" s="65">
        <v>41340</v>
      </c>
      <c r="H10" s="66">
        <v>10000</v>
      </c>
      <c r="I10" s="67">
        <v>0.98</v>
      </c>
      <c r="J10" s="67">
        <v>60</v>
      </c>
      <c r="K10" s="68">
        <f t="shared" si="5"/>
        <v>9740</v>
      </c>
      <c r="L10" s="68">
        <f t="shared" si="6"/>
        <v>-647</v>
      </c>
      <c r="M10" s="69">
        <f t="shared" si="7"/>
        <v>2</v>
      </c>
      <c r="N10" s="70">
        <f t="shared" si="4"/>
        <v>-647</v>
      </c>
      <c r="O10" s="6"/>
      <c r="P10" s="6"/>
      <c r="Q10" s="71"/>
    </row>
    <row r="11" spans="1:17" ht="15">
      <c r="A11" s="11"/>
      <c r="B11" s="6"/>
      <c r="C11" s="6"/>
      <c r="D11" s="6"/>
      <c r="E11" s="6"/>
      <c r="F11" s="9"/>
      <c r="G11" s="6"/>
      <c r="H11" s="6"/>
      <c r="I11" s="6"/>
      <c r="J11" s="6"/>
      <c r="K11" s="6"/>
      <c r="L11" s="61">
        <f>SUM(L4:L10)</f>
        <v>14361</v>
      </c>
      <c r="M11" s="6"/>
      <c r="N11" s="61">
        <f>SUM(N4:N10)</f>
        <v>5297.5</v>
      </c>
      <c r="O11" s="6"/>
      <c r="P11" s="6"/>
      <c r="Q11" s="71"/>
    </row>
    <row r="12" spans="1:17" ht="15">
      <c r="A12" s="11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71"/>
    </row>
    <row r="13" spans="1:17" ht="15">
      <c r="A13" s="11"/>
      <c r="B13" s="6"/>
      <c r="C13" s="6"/>
      <c r="D13" s="6"/>
      <c r="E13" s="6"/>
      <c r="F13" s="6"/>
      <c r="G13" s="86" t="s">
        <v>9</v>
      </c>
      <c r="H13" s="87"/>
      <c r="I13" s="88"/>
      <c r="J13" s="84">
        <f>L11</f>
        <v>14361</v>
      </c>
      <c r="K13" s="84"/>
      <c r="L13" s="6"/>
      <c r="M13" s="6"/>
      <c r="N13" s="6"/>
      <c r="O13" s="6"/>
      <c r="P13" s="6"/>
      <c r="Q13" s="71"/>
    </row>
    <row r="14" spans="1:17" ht="20" thickBot="1">
      <c r="A14" s="83" t="s">
        <v>34</v>
      </c>
      <c r="B14" s="83"/>
      <c r="C14" s="83"/>
      <c r="D14" s="83"/>
      <c r="E14" s="83"/>
      <c r="F14" s="6"/>
      <c r="G14" s="89" t="s">
        <v>44</v>
      </c>
      <c r="H14" s="89"/>
      <c r="I14" s="89"/>
      <c r="J14" s="85">
        <f>N11</f>
        <v>5297.5</v>
      </c>
      <c r="K14" s="85"/>
      <c r="L14" s="6"/>
      <c r="M14" s="6"/>
      <c r="N14" s="6"/>
      <c r="O14" s="6"/>
      <c r="P14" s="6"/>
      <c r="Q14" s="71"/>
    </row>
    <row r="15" spans="1:17" ht="20" customHeight="1" thickTop="1">
      <c r="A15" s="103" t="s">
        <v>10</v>
      </c>
      <c r="B15" s="104"/>
      <c r="C15" s="104"/>
      <c r="D15" s="99">
        <v>500</v>
      </c>
      <c r="E15" s="99"/>
      <c r="F15" s="6"/>
      <c r="G15" s="13"/>
      <c r="H15" s="14"/>
      <c r="I15" s="14"/>
      <c r="J15" s="14"/>
      <c r="K15" s="14"/>
      <c r="L15" s="6"/>
      <c r="M15" s="6"/>
      <c r="N15" s="6"/>
      <c r="O15" s="6"/>
      <c r="P15" s="6"/>
      <c r="Q15" s="71"/>
    </row>
    <row r="16" spans="1:17" ht="20" customHeight="1" thickBot="1">
      <c r="A16" s="103" t="s">
        <v>11</v>
      </c>
      <c r="B16" s="104"/>
      <c r="C16" s="104"/>
      <c r="D16" s="100">
        <v>55</v>
      </c>
      <c r="E16" s="100"/>
      <c r="F16" s="6"/>
      <c r="G16" s="104" t="s">
        <v>30</v>
      </c>
      <c r="H16" s="104"/>
      <c r="I16" s="106"/>
      <c r="J16" s="84">
        <f>J14</f>
        <v>5297.5</v>
      </c>
      <c r="K16" s="84"/>
      <c r="L16" s="6"/>
      <c r="M16" s="107" t="s">
        <v>28</v>
      </c>
      <c r="N16" s="107"/>
      <c r="O16" s="107"/>
      <c r="P16" s="107"/>
      <c r="Q16" s="71"/>
    </row>
    <row r="17" spans="1:17" ht="20" customHeight="1" thickTop="1" thickBot="1">
      <c r="A17" s="103" t="s">
        <v>12</v>
      </c>
      <c r="B17" s="104"/>
      <c r="C17" s="104"/>
      <c r="D17" s="101">
        <v>200</v>
      </c>
      <c r="E17" s="101"/>
      <c r="F17" s="6"/>
      <c r="G17" s="111" t="s">
        <v>21</v>
      </c>
      <c r="H17" s="111"/>
      <c r="I17" s="112"/>
      <c r="J17" s="84">
        <f>Dividends!C16</f>
        <v>750</v>
      </c>
      <c r="K17" s="84"/>
      <c r="L17" s="14"/>
      <c r="M17" s="90">
        <f>J21</f>
        <v>5697.5</v>
      </c>
      <c r="N17" s="91"/>
      <c r="O17" s="91"/>
      <c r="P17" s="91"/>
      <c r="Q17" s="72"/>
    </row>
    <row r="18" spans="1:17" ht="18" customHeight="1" thickBot="1">
      <c r="A18" s="105" t="s">
        <v>26</v>
      </c>
      <c r="B18" s="105"/>
      <c r="C18" s="105"/>
      <c r="D18" s="85">
        <f>(D17/D15)*D16</f>
        <v>22</v>
      </c>
      <c r="E18" s="85"/>
      <c r="F18" s="6"/>
      <c r="G18" s="93" t="s">
        <v>24</v>
      </c>
      <c r="H18" s="94"/>
      <c r="I18" s="95"/>
      <c r="J18" s="85">
        <f>J16+J17</f>
        <v>6047.5</v>
      </c>
      <c r="K18" s="85"/>
      <c r="L18" s="14"/>
      <c r="M18" s="92"/>
      <c r="N18" s="92"/>
      <c r="O18" s="92"/>
      <c r="P18" s="92"/>
      <c r="Q18" s="72"/>
    </row>
    <row r="19" spans="1:17" ht="16" thickTop="1">
      <c r="A19" s="96" t="s">
        <v>35</v>
      </c>
      <c r="B19" s="97"/>
      <c r="C19" s="98"/>
      <c r="D19" s="102"/>
      <c r="E19" s="102"/>
      <c r="F19" s="6"/>
      <c r="G19" s="113"/>
      <c r="H19" s="113"/>
      <c r="I19" s="113"/>
      <c r="J19" s="62"/>
      <c r="K19" s="62"/>
      <c r="L19" s="6"/>
      <c r="M19" s="6"/>
      <c r="N19" s="6"/>
      <c r="O19" s="6"/>
      <c r="P19" s="6"/>
      <c r="Q19" s="71"/>
    </row>
    <row r="20" spans="1:17" ht="16" thickBot="1">
      <c r="A20" s="11"/>
      <c r="B20" s="6"/>
      <c r="C20" s="6"/>
      <c r="D20" s="6"/>
      <c r="E20" s="6"/>
      <c r="F20" s="6"/>
      <c r="G20" s="114" t="s">
        <v>8</v>
      </c>
      <c r="H20" s="114"/>
      <c r="I20" s="115"/>
      <c r="J20" s="84">
        <f>Dividends!C15</f>
        <v>350</v>
      </c>
      <c r="K20" s="84"/>
      <c r="L20" s="6"/>
      <c r="M20" s="6"/>
      <c r="N20" s="6"/>
      <c r="O20" s="6"/>
      <c r="P20" s="6"/>
      <c r="Q20" s="71"/>
    </row>
    <row r="21" spans="1:17" ht="15">
      <c r="A21" s="11"/>
      <c r="B21" s="6"/>
      <c r="C21" s="6"/>
      <c r="D21" s="6"/>
      <c r="E21" s="6"/>
      <c r="F21" s="6"/>
      <c r="G21" s="108" t="s">
        <v>25</v>
      </c>
      <c r="H21" s="109"/>
      <c r="I21" s="110"/>
      <c r="J21" s="85">
        <f>J18-J20</f>
        <v>5697.5</v>
      </c>
      <c r="K21" s="85"/>
      <c r="L21" s="6"/>
      <c r="M21" s="7"/>
      <c r="N21" s="7"/>
      <c r="O21" s="7"/>
      <c r="P21" s="7"/>
      <c r="Q21" s="71"/>
    </row>
    <row r="22" spans="1:17" ht="15">
      <c r="A22" s="12"/>
      <c r="B22" s="9"/>
      <c r="C22" s="9"/>
      <c r="D22" s="9"/>
      <c r="E22" s="9"/>
      <c r="F22" s="6"/>
      <c r="G22" s="19"/>
      <c r="H22" s="7"/>
      <c r="I22" s="7"/>
      <c r="J22" s="7"/>
      <c r="K22" s="7"/>
      <c r="L22" s="6"/>
      <c r="M22" s="7"/>
      <c r="N22" s="7"/>
      <c r="O22" s="7"/>
      <c r="P22" s="7"/>
      <c r="Q22" s="71"/>
    </row>
    <row r="23" spans="1:17" ht="15">
      <c r="A23" s="7"/>
      <c r="B23" s="7"/>
      <c r="C23" s="7"/>
      <c r="D23" s="7"/>
      <c r="E23" s="7"/>
      <c r="F23" s="7"/>
      <c r="G23" s="20"/>
      <c r="H23" s="20"/>
      <c r="I23" s="20"/>
      <c r="J23" s="20"/>
      <c r="K23" s="20"/>
      <c r="L23" s="6"/>
      <c r="M23" s="20"/>
      <c r="N23" s="20"/>
      <c r="O23" s="20"/>
      <c r="P23" s="20"/>
      <c r="Q23" s="71"/>
    </row>
    <row r="24" spans="1:17">
      <c r="A24" s="7"/>
      <c r="B24" s="7"/>
      <c r="C24" s="7"/>
      <c r="D24" s="7"/>
      <c r="E24" s="7"/>
      <c r="F24" s="7"/>
      <c r="G24" s="20"/>
      <c r="H24" s="20"/>
      <c r="I24" s="20"/>
      <c r="J24" s="20"/>
      <c r="K24" s="20"/>
      <c r="L24" s="7"/>
      <c r="M24" s="20"/>
      <c r="N24" s="20"/>
      <c r="O24" s="20"/>
      <c r="P24" s="20"/>
      <c r="Q24" s="71"/>
    </row>
    <row r="25" spans="1:17" ht="13" thickBot="1">
      <c r="A25" s="73"/>
      <c r="B25" s="73"/>
      <c r="C25" s="73"/>
      <c r="D25" s="73"/>
      <c r="E25" s="73"/>
      <c r="F25" s="73"/>
      <c r="G25" s="74"/>
      <c r="H25" s="74"/>
      <c r="I25" s="74"/>
      <c r="J25" s="74"/>
      <c r="K25" s="74"/>
      <c r="L25" s="73"/>
      <c r="M25" s="74"/>
      <c r="N25" s="74"/>
      <c r="O25" s="74"/>
      <c r="P25" s="74"/>
      <c r="Q25" s="75"/>
    </row>
    <row r="26" spans="1:17" ht="13" thickTop="1"/>
  </sheetData>
  <mergeCells count="28">
    <mergeCell ref="G21:I21"/>
    <mergeCell ref="J21:K21"/>
    <mergeCell ref="G17:I17"/>
    <mergeCell ref="J17:K17"/>
    <mergeCell ref="G19:I19"/>
    <mergeCell ref="G20:I20"/>
    <mergeCell ref="J20:K20"/>
    <mergeCell ref="M17:P18"/>
    <mergeCell ref="G18:I18"/>
    <mergeCell ref="J18:K18"/>
    <mergeCell ref="A19:C19"/>
    <mergeCell ref="D15:E15"/>
    <mergeCell ref="D16:E16"/>
    <mergeCell ref="D17:E17"/>
    <mergeCell ref="D18:E18"/>
    <mergeCell ref="D19:E19"/>
    <mergeCell ref="A15:C15"/>
    <mergeCell ref="A16:C16"/>
    <mergeCell ref="A17:C17"/>
    <mergeCell ref="A18:C18"/>
    <mergeCell ref="G16:I16"/>
    <mergeCell ref="J16:K16"/>
    <mergeCell ref="M16:P16"/>
    <mergeCell ref="A14:E14"/>
    <mergeCell ref="J13:K13"/>
    <mergeCell ref="J14:K14"/>
    <mergeCell ref="G13:I13"/>
    <mergeCell ref="G14:I14"/>
  </mergeCells>
  <phoneticPr fontId="2" type="noConversion"/>
  <conditionalFormatting sqref="F4:F10">
    <cfRule type="cellIs" dxfId="2" priority="1" stopIfTrue="1" operator="equal">
      <formula>0</formula>
    </cfRule>
  </conditionalFormatting>
  <conditionalFormatting sqref="L11 K4:L10 N4:N11">
    <cfRule type="cellIs" dxfId="1" priority="2" stopIfTrue="1" operator="equal">
      <formula>0</formula>
    </cfRule>
  </conditionalFormatting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DISCLAIMER</vt:lpstr>
      <vt:lpstr>Open Positions</vt:lpstr>
      <vt:lpstr>Dividends</vt:lpstr>
      <vt:lpstr>Closed Trades &amp; Tax 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2008-07-31T03:33:07Z</dcterms:created>
  <dcterms:modified xsi:type="dcterms:W3CDTF">2015-05-27T10:40:54Z</dcterms:modified>
</cp:coreProperties>
</file>